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git\ChadHouse\Kitchen\"/>
    </mc:Choice>
  </mc:AlternateContent>
  <xr:revisionPtr revIDLastSave="0" documentId="13_ncr:1_{79F6AB4F-1202-45D2-80EC-2CFE1145062A}" xr6:coauthVersionLast="45" xr6:coauthVersionMax="45" xr10:uidLastSave="{00000000-0000-0000-0000-000000000000}"/>
  <bookViews>
    <workbookView xWindow="-96" yWindow="-96" windowWidth="23232" windowHeight="12552" xr2:uid="{00000000-000D-0000-FFFF-FFFF00000000}"/>
  </bookViews>
  <sheets>
    <sheet name="The MIX" sheetId="2" r:id="rId1"/>
    <sheet name="Links" sheetId="4" r:id="rId2"/>
    <sheet name="PremixVSprayup" sheetId="3" r:id="rId3"/>
    <sheet name="SandOnlyMix" sheetId="1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12" i="2" l="1"/>
  <c r="G6" i="2"/>
  <c r="G2" i="2"/>
  <c r="F6" i="2"/>
  <c r="E5" i="2"/>
  <c r="F5" i="2" s="1"/>
  <c r="G5" i="2" s="1"/>
  <c r="F7" i="2" l="1"/>
  <c r="G12" i="2"/>
  <c r="Q8" i="2"/>
  <c r="S18" i="2"/>
  <c r="S19" i="2" s="1"/>
  <c r="A51" i="2"/>
  <c r="F46" i="2"/>
  <c r="F10" i="2"/>
  <c r="G10" i="2" s="1"/>
  <c r="F4" i="2"/>
  <c r="P3" i="2" l="1"/>
  <c r="Q3" i="2" s="1"/>
  <c r="G4" i="2"/>
  <c r="F8" i="2"/>
  <c r="G8" i="2" s="1"/>
  <c r="G7" i="2"/>
  <c r="F9" i="2"/>
  <c r="G9" i="2" s="1"/>
  <c r="F11" i="2"/>
  <c r="G11" i="2" s="1"/>
  <c r="R22" i="2"/>
  <c r="V16" i="2" s="1"/>
  <c r="P4" i="2"/>
  <c r="Q4" i="2" s="1"/>
  <c r="J29" i="1"/>
  <c r="J27" i="1"/>
  <c r="J26" i="1"/>
  <c r="J25" i="1"/>
  <c r="J24" i="1"/>
  <c r="K22" i="1"/>
  <c r="J22" i="1"/>
  <c r="L29" i="1" s="1"/>
  <c r="L21" i="1"/>
  <c r="J21" i="1"/>
  <c r="G29" i="1"/>
  <c r="G27" i="1"/>
  <c r="G26" i="1"/>
  <c r="G25" i="1"/>
  <c r="G24" i="1"/>
  <c r="H22" i="1"/>
  <c r="G22" i="1"/>
  <c r="I29" i="1" s="1"/>
  <c r="I21" i="1"/>
  <c r="G21" i="1"/>
  <c r="D29" i="1"/>
  <c r="D27" i="1"/>
  <c r="D26" i="1"/>
  <c r="D25" i="1"/>
  <c r="D24" i="1"/>
  <c r="E22" i="1"/>
  <c r="D22" i="1"/>
  <c r="F29" i="1" s="1"/>
  <c r="F21" i="1"/>
  <c r="D21" i="1"/>
  <c r="J12" i="1"/>
  <c r="J10" i="1"/>
  <c r="J9" i="1"/>
  <c r="J8" i="1"/>
  <c r="J7" i="1"/>
  <c r="K5" i="1"/>
  <c r="J5" i="1"/>
  <c r="L12" i="1" s="1"/>
  <c r="L4" i="1"/>
  <c r="J4" i="1"/>
  <c r="G12" i="1"/>
  <c r="G10" i="1"/>
  <c r="G9" i="1"/>
  <c r="G8" i="1"/>
  <c r="G7" i="1"/>
  <c r="H5" i="1"/>
  <c r="G5" i="1"/>
  <c r="I12" i="1" s="1"/>
  <c r="I4" i="1"/>
  <c r="G4" i="1"/>
  <c r="D9" i="1"/>
  <c r="E5" i="1"/>
  <c r="F12" i="1"/>
  <c r="F10" i="1"/>
  <c r="F9" i="1"/>
  <c r="F8" i="1"/>
  <c r="D5" i="1"/>
  <c r="F7" i="1" s="1"/>
  <c r="F4" i="1"/>
  <c r="D12" i="1"/>
  <c r="D10" i="1"/>
  <c r="D8" i="1"/>
  <c r="D7" i="1"/>
  <c r="D4" i="1"/>
  <c r="P7" i="2" l="1"/>
  <c r="Q7" i="2" s="1"/>
  <c r="Q13" i="2" s="1"/>
  <c r="L25" i="1"/>
  <c r="L27" i="1"/>
  <c r="L24" i="1"/>
  <c r="L26" i="1"/>
  <c r="I25" i="1"/>
  <c r="I27" i="1"/>
  <c r="I24" i="1"/>
  <c r="I26" i="1"/>
  <c r="F25" i="1"/>
  <c r="F27" i="1"/>
  <c r="F24" i="1"/>
  <c r="F26" i="1"/>
  <c r="L8" i="1"/>
  <c r="L10" i="1"/>
  <c r="L7" i="1"/>
  <c r="L9" i="1"/>
  <c r="I8" i="1"/>
  <c r="I10" i="1"/>
  <c r="I7" i="1"/>
  <c r="I9" i="1"/>
</calcChain>
</file>

<file path=xl/sharedStrings.xml><?xml version="1.0" encoding="utf-8"?>
<sst xmlns="http://schemas.openxmlformats.org/spreadsheetml/2006/main" count="110" uniqueCount="74">
  <si>
    <t>Water</t>
  </si>
  <si>
    <t>Percentage</t>
  </si>
  <si>
    <t>Sand</t>
  </si>
  <si>
    <t>Cement</t>
  </si>
  <si>
    <t>Cementisous</t>
  </si>
  <si>
    <t>MicroSilica</t>
  </si>
  <si>
    <t>PXR</t>
  </si>
  <si>
    <t>Dye</t>
  </si>
  <si>
    <t>Of Total</t>
  </si>
  <si>
    <t>Of Cementisious</t>
  </si>
  <si>
    <t>Test 1</t>
  </si>
  <si>
    <t>Target</t>
  </si>
  <si>
    <t>Actual</t>
  </si>
  <si>
    <t>Actual %</t>
  </si>
  <si>
    <t>Ingredient</t>
  </si>
  <si>
    <t>Recipe</t>
  </si>
  <si>
    <t>Notes</t>
  </si>
  <si>
    <t>Test 2</t>
  </si>
  <si>
    <t>Test 4</t>
  </si>
  <si>
    <t>Test 3</t>
  </si>
  <si>
    <t>Test 5</t>
  </si>
  <si>
    <t>Test 6</t>
  </si>
  <si>
    <t>Charcoal Grey</t>
  </si>
  <si>
    <t>sand</t>
  </si>
  <si>
    <t>cement</t>
  </si>
  <si>
    <t>port</t>
  </si>
  <si>
    <t>fume</t>
  </si>
  <si>
    <t>admix</t>
  </si>
  <si>
    <t>plasterciser</t>
  </si>
  <si>
    <t>fibre</t>
  </si>
  <si>
    <t>of cement</t>
  </si>
  <si>
    <t>target</t>
  </si>
  <si>
    <t>18mm</t>
  </si>
  <si>
    <t>40 sieve</t>
  </si>
  <si>
    <t>water</t>
  </si>
  <si>
    <t>dye</t>
  </si>
  <si>
    <t>polymer</t>
  </si>
  <si>
    <t>m3</t>
  </si>
  <si>
    <t>sq foot</t>
  </si>
  <si>
    <t>https://polcrete.co.uk/for-the-mix/</t>
  </si>
  <si>
    <t>already got this</t>
  </si>
  <si>
    <t>https://fibretech.org/shop/</t>
  </si>
  <si>
    <t>polycure</t>
  </si>
  <si>
    <t>flowaid</t>
  </si>
  <si>
    <t>https://concretelab.co.uk/collections/gfrc-concrete-countertops-worktops/products/glass-fibres-1kg?variant=15801504432228</t>
  </si>
  <si>
    <t>Polymer is an acrylic, co-polymer dispersion</t>
  </si>
  <si>
    <t>Open</t>
  </si>
  <si>
    <t>YES</t>
  </si>
  <si>
    <t>Yes</t>
  </si>
  <si>
    <t>Ordered</t>
  </si>
  <si>
    <t>NO</t>
  </si>
  <si>
    <t>https://www.benam.co.uk/faq/forton-gfrc-question/is-the-type-of-sand-used-in-gfrc-important</t>
  </si>
  <si>
    <t>https://www.google.com/url?sa=t&amp;source=web&amp;rct=j&amp;url=https://concretematters.co.uk/making-concrete-products-yourself/amp/&amp;ved=2ahUKEwjLw5-Lna_pAhWSilwKHc-uDosQFjAMegQIAhAB&amp;usg=AOvVaw2SO5S5LKm0lw3eX9ET1KAd&amp;ampcf=1</t>
  </si>
  <si>
    <t>https://www.mineralsmarketing.co.uk/product/dry-screening</t>
  </si>
  <si>
    <t>Water Ratio</t>
  </si>
  <si>
    <t>Theoretical Min</t>
  </si>
  <si>
    <t>Practical min</t>
  </si>
  <si>
    <t>portland of Cementitious</t>
  </si>
  <si>
    <t>Sand to Cementitious</t>
  </si>
  <si>
    <t>fume (microsilica) of Cementitious</t>
  </si>
  <si>
    <t>Aggregate</t>
  </si>
  <si>
    <t>Cementious</t>
  </si>
  <si>
    <t>total</t>
  </si>
  <si>
    <t>https://www.youtube.com/watch?v=gRJZTITp15Q&amp;t=127s</t>
  </si>
  <si>
    <t>Spray Gun</t>
  </si>
  <si>
    <t>https://www.youtube.com/watch?v=huekC7uYA8M&amp;t=269s</t>
  </si>
  <si>
    <t>Stiff mix</t>
  </si>
  <si>
    <t>Super runny</t>
  </si>
  <si>
    <t>https://www.youtube.com/watch?v=5YLgkI8VIbk</t>
  </si>
  <si>
    <t>Awesome</t>
  </si>
  <si>
    <t>https://www.youtube.com/watch?v=5HbsmFgdz0g&amp;t=745s</t>
  </si>
  <si>
    <t>ratio</t>
  </si>
  <si>
    <t>Note, tried as low as 0.28 but much too dry and fibre soaked too much</t>
  </si>
  <si>
    <t>https://pdfs.semanticscholar.org/e2f8/c7c99e80c42c0c6a177ace3b463fffe3f797.pdf?_ga=2.81051351.1372136359.1592650314-1079705663.1592650314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</si>
</sst>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2" tint="-0.499984740745262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 tint="-0.499984740745262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75">
    <xf numFmtId="0" fontId="0" fillId="0" borderId="0" xfId="0"/>
    <xf numFmtId="0" fontId="0" fillId="0" borderId="1" xfId="0" applyBorder="1"/>
    <xf numFmtId="0" fontId="4" fillId="3" borderId="1" xfId="0" applyFont="1" applyFill="1" applyBorder="1"/>
    <xf numFmtId="0" fontId="3" fillId="2" borderId="1" xfId="0" applyFont="1" applyFill="1" applyBorder="1"/>
    <xf numFmtId="0" fontId="4" fillId="3" borderId="7" xfId="0" applyFont="1" applyFill="1" applyBorder="1"/>
    <xf numFmtId="0" fontId="4" fillId="3" borderId="6" xfId="0" applyFont="1" applyFill="1" applyBorder="1"/>
    <xf numFmtId="0" fontId="4" fillId="3" borderId="11" xfId="0" applyFont="1" applyFill="1" applyBorder="1"/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4" borderId="3" xfId="0" applyFill="1" applyBorder="1"/>
    <xf numFmtId="0" fontId="0" fillId="0" borderId="4" xfId="0" applyBorder="1"/>
    <xf numFmtId="0" fontId="4" fillId="3" borderId="5" xfId="0" applyFont="1" applyFill="1" applyBorder="1"/>
    <xf numFmtId="0" fontId="4" fillId="3" borderId="8" xfId="0" applyFont="1" applyFill="1" applyBorder="1"/>
    <xf numFmtId="0" fontId="0" fillId="0" borderId="9" xfId="0" applyBorder="1"/>
    <xf numFmtId="0" fontId="4" fillId="3" borderId="10" xfId="0" applyFont="1" applyFill="1" applyBorder="1"/>
    <xf numFmtId="0" fontId="0" fillId="0" borderId="16" xfId="0" applyBorder="1" applyAlignment="1">
      <alignment horizontal="center" vertical="center"/>
    </xf>
    <xf numFmtId="0" fontId="0" fillId="4" borderId="19" xfId="0" applyFill="1" applyBorder="1"/>
    <xf numFmtId="0" fontId="4" fillId="3" borderId="20" xfId="0" applyFont="1" applyFill="1" applyBorder="1"/>
    <xf numFmtId="0" fontId="0" fillId="0" borderId="15" xfId="0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10" xfId="0" applyFont="1" applyFill="1" applyBorder="1"/>
    <xf numFmtId="0" fontId="1" fillId="2" borderId="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2" fillId="0" borderId="18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9" fontId="0" fillId="0" borderId="0" xfId="0" applyNumberFormat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10" xfId="0" applyBorder="1"/>
    <xf numFmtId="0" fontId="0" fillId="0" borderId="22" xfId="0" applyBorder="1"/>
    <xf numFmtId="0" fontId="5" fillId="0" borderId="0" xfId="1"/>
    <xf numFmtId="0" fontId="0" fillId="0" borderId="0" xfId="0" applyBorder="1"/>
    <xf numFmtId="0" fontId="2" fillId="0" borderId="12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3" fillId="2" borderId="15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0" fillId="0" borderId="15" xfId="0" applyBorder="1" applyAlignment="1">
      <alignment horizontal="left" vertical="top"/>
    </xf>
    <xf numFmtId="0" fontId="0" fillId="0" borderId="1" xfId="0" applyBorder="1" applyAlignment="1">
      <alignment horizontal="left" vertical="top"/>
    </xf>
    <xf numFmtId="0" fontId="2" fillId="0" borderId="2" xfId="0" applyFont="1" applyBorder="1" applyAlignment="1">
      <alignment horizontal="center"/>
    </xf>
    <xf numFmtId="0" fontId="0" fillId="0" borderId="14" xfId="0" applyBorder="1" applyAlignment="1">
      <alignment horizontal="left" vertical="top"/>
    </xf>
    <xf numFmtId="0" fontId="0" fillId="0" borderId="6" xfId="0" applyBorder="1" applyAlignment="1">
      <alignment horizontal="left" vertical="top"/>
    </xf>
    <xf numFmtId="0" fontId="0" fillId="0" borderId="8" xfId="0" applyBorder="1" applyAlignment="1">
      <alignment horizontal="left" vertical="top"/>
    </xf>
    <xf numFmtId="0" fontId="0" fillId="0" borderId="9" xfId="0" applyBorder="1" applyAlignment="1">
      <alignment horizontal="left" vertical="top"/>
    </xf>
    <xf numFmtId="0" fontId="0" fillId="0" borderId="17" xfId="0" applyBorder="1" applyAlignment="1">
      <alignment horizontal="left" vertical="top"/>
    </xf>
    <xf numFmtId="0" fontId="0" fillId="0" borderId="7" xfId="0" applyBorder="1" applyAlignment="1">
      <alignment horizontal="left" vertical="top"/>
    </xf>
    <xf numFmtId="0" fontId="0" fillId="0" borderId="10" xfId="0" applyBorder="1" applyAlignment="1">
      <alignment horizontal="left" vertical="top"/>
    </xf>
    <xf numFmtId="0" fontId="0" fillId="0" borderId="23" xfId="0" applyBorder="1"/>
    <xf numFmtId="0" fontId="0" fillId="0" borderId="21" xfId="0" applyBorder="1"/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6" fillId="0" borderId="10" xfId="0" applyFont="1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 applyAlignment="1">
      <alignment horizontal="right"/>
    </xf>
    <xf numFmtId="0" fontId="0" fillId="0" borderId="30" xfId="0" applyBorder="1"/>
    <xf numFmtId="0" fontId="2" fillId="0" borderId="12" xfId="0" applyFont="1" applyBorder="1"/>
    <xf numFmtId="0" fontId="0" fillId="0" borderId="31" xfId="0" applyBorder="1"/>
    <xf numFmtId="0" fontId="2" fillId="0" borderId="32" xfId="0" applyFont="1" applyBorder="1"/>
    <xf numFmtId="0" fontId="0" fillId="0" borderId="33" xfId="0" applyBorder="1"/>
    <xf numFmtId="0" fontId="0" fillId="0" borderId="34" xfId="0" applyBorder="1"/>
    <xf numFmtId="0" fontId="0" fillId="0" borderId="35" xfId="0" applyBorder="1"/>
    <xf numFmtId="0" fontId="0" fillId="0" borderId="36" xfId="0" applyBorder="1"/>
    <xf numFmtId="0" fontId="0" fillId="0" borderId="37" xfId="0" applyBorder="1"/>
    <xf numFmtId="0" fontId="6" fillId="0" borderId="8" xfId="0" applyFont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19</xdr:col>
      <xdr:colOff>533718</xdr:colOff>
      <xdr:row>63</xdr:row>
      <xdr:rowOff>12122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A69448-E240-4C9F-8B6F-CC2F98AE5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97280"/>
          <a:ext cx="12695238" cy="97047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59</xdr:col>
      <xdr:colOff>86868</xdr:colOff>
      <xdr:row>110</xdr:row>
      <xdr:rowOff>50887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215D68E-8C7C-4057-ADF7-471C9259F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0160" y="548640"/>
          <a:ext cx="36571428" cy="196190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fibretech.org/shop/" TargetMode="External"/><Relationship Id="rId2" Type="http://schemas.openxmlformats.org/officeDocument/2006/relationships/hyperlink" Target="https://polcrete.co.uk/for-the-mix/" TargetMode="External"/><Relationship Id="rId1" Type="http://schemas.openxmlformats.org/officeDocument/2006/relationships/hyperlink" Target="https://polcrete.co.uk/for-the-mix/" TargetMode="External"/><Relationship Id="rId6" Type="http://schemas.openxmlformats.org/officeDocument/2006/relationships/printerSettings" Target="../printerSettings/printerSettings1.bin"/><Relationship Id="rId5" Type="http://schemas.openxmlformats.org/officeDocument/2006/relationships/hyperlink" Target="https://concretelab.co.uk/collections/gfrc-concrete-countertops-worktops/products/glass-fibres-1kg?variant=15801504432228" TargetMode="External"/><Relationship Id="rId4" Type="http://schemas.openxmlformats.org/officeDocument/2006/relationships/hyperlink" Target="https://fibretech.org/shop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youtube.com/watch?v=5YLgkI8VIbk" TargetMode="External"/><Relationship Id="rId2" Type="http://schemas.openxmlformats.org/officeDocument/2006/relationships/hyperlink" Target="https://www.youtube.com/watch?v=huekC7uYA8M&amp;t=269s" TargetMode="External"/><Relationship Id="rId1" Type="http://schemas.openxmlformats.org/officeDocument/2006/relationships/hyperlink" Target="https://www.youtube.com/watch?v=gRJZTITp15Q&amp;t=127s" TargetMode="External"/><Relationship Id="rId6" Type="http://schemas.openxmlformats.org/officeDocument/2006/relationships/drawing" Target="../drawings/drawing1.xml"/><Relationship Id="rId5" Type="http://schemas.openxmlformats.org/officeDocument/2006/relationships/hyperlink" Target="https://pdfs.semanticscholar.org/e2f8/c7c99e80c42c0c6a177ace3b463fffe3f797.pdf?_ga=2.81051351.1372136359.1592650314-1079705663.1592650314" TargetMode="External"/><Relationship Id="rId4" Type="http://schemas.openxmlformats.org/officeDocument/2006/relationships/hyperlink" Target="https://www.youtube.com/watch?v=5HbsmFgdz0g&amp;t=745s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78914E-EF47-449A-B1FF-24A52E62BF11}">
  <dimension ref="A1:V55"/>
  <sheetViews>
    <sheetView tabSelected="1" topLeftCell="C1" workbookViewId="0">
      <selection activeCell="F13" sqref="F13"/>
    </sheetView>
  </sheetViews>
  <sheetFormatPr defaultRowHeight="14.4" x14ac:dyDescent="0.55000000000000004"/>
  <cols>
    <col min="3" max="3" width="14.9453125" customWidth="1"/>
    <col min="4" max="4" width="31.5234375" customWidth="1"/>
    <col min="5" max="5" width="9.05078125" customWidth="1"/>
    <col min="6" max="6" width="11.05078125" customWidth="1"/>
    <col min="9" max="9" width="11.5234375" customWidth="1"/>
    <col min="10" max="10" width="27.83984375" bestFit="1" customWidth="1"/>
    <col min="11" max="11" width="16.26171875" customWidth="1"/>
    <col min="12" max="12" width="10.3671875" customWidth="1"/>
    <col min="13" max="15" width="11.41796875" customWidth="1"/>
  </cols>
  <sheetData>
    <row r="1" spans="3:22" ht="14.7" thickBot="1" x14ac:dyDescent="0.6">
      <c r="F1" s="66" t="s">
        <v>31</v>
      </c>
    </row>
    <row r="2" spans="3:22" x14ac:dyDescent="0.55000000000000004">
      <c r="E2" s="67"/>
      <c r="F2" s="30">
        <v>3</v>
      </c>
      <c r="G2" s="31">
        <f>F2*1000</f>
        <v>3000</v>
      </c>
      <c r="I2" t="s">
        <v>54</v>
      </c>
      <c r="N2" s="38"/>
      <c r="O2" s="38"/>
    </row>
    <row r="3" spans="3:22" ht="14.7" thickBot="1" x14ac:dyDescent="0.6">
      <c r="D3" s="61"/>
      <c r="E3" s="68" t="s">
        <v>71</v>
      </c>
      <c r="F3" s="69"/>
      <c r="G3" s="70"/>
      <c r="I3">
        <v>0.28000000000000003</v>
      </c>
      <c r="J3" t="s">
        <v>72</v>
      </c>
      <c r="N3" s="38"/>
      <c r="O3" s="38"/>
      <c r="P3">
        <f>F4/F49</f>
        <v>0.06</v>
      </c>
      <c r="Q3">
        <f>P3*G49</f>
        <v>0.78</v>
      </c>
    </row>
    <row r="4" spans="3:22" ht="14.7" thickBot="1" x14ac:dyDescent="0.6">
      <c r="C4" s="55" t="s">
        <v>60</v>
      </c>
      <c r="D4" s="55" t="s">
        <v>58</v>
      </c>
      <c r="E4" s="71">
        <v>0.5</v>
      </c>
      <c r="F4" s="56">
        <f>F2*0.5</f>
        <v>1.5</v>
      </c>
      <c r="G4" s="36">
        <f t="shared" ref="G3:G12" si="0">F4*1000</f>
        <v>1500</v>
      </c>
      <c r="I4">
        <v>0.35</v>
      </c>
      <c r="N4" s="38"/>
      <c r="O4" s="38"/>
      <c r="P4">
        <f>_xlfn.CEILING.MATH(F5/F50)</f>
        <v>1</v>
      </c>
      <c r="Q4">
        <f>P4*G50</f>
        <v>14</v>
      </c>
    </row>
    <row r="5" spans="3:22" x14ac:dyDescent="0.55000000000000004">
      <c r="C5" s="57" t="s">
        <v>61</v>
      </c>
      <c r="D5" s="62" t="s">
        <v>57</v>
      </c>
      <c r="E5" s="72">
        <f>0.9</f>
        <v>0.9</v>
      </c>
      <c r="F5" s="30">
        <f>(F2*(1-E4))*E5</f>
        <v>1.35</v>
      </c>
      <c r="G5" s="31">
        <f t="shared" si="0"/>
        <v>1350</v>
      </c>
      <c r="N5" s="38"/>
      <c r="O5" s="38"/>
      <c r="R5" t="s">
        <v>40</v>
      </c>
    </row>
    <row r="6" spans="3:22" x14ac:dyDescent="0.55000000000000004">
      <c r="C6" s="58"/>
      <c r="D6" s="63" t="s">
        <v>59</v>
      </c>
      <c r="E6" s="67">
        <v>0.1</v>
      </c>
      <c r="F6" s="32">
        <f>(F2*(1-E4))*E6</f>
        <v>0.15000000000000002</v>
      </c>
      <c r="G6" s="33">
        <f t="shared" si="0"/>
        <v>150.00000000000003</v>
      </c>
      <c r="N6" s="38"/>
      <c r="O6" s="38"/>
    </row>
    <row r="7" spans="3:22" ht="14.7" thickBot="1" x14ac:dyDescent="0.6">
      <c r="C7" s="59"/>
      <c r="D7" s="64" t="s">
        <v>62</v>
      </c>
      <c r="E7" s="73"/>
      <c r="F7" s="74">
        <f>SUM(F5:F6)</f>
        <v>1.5</v>
      </c>
      <c r="G7" s="60">
        <f t="shared" si="0"/>
        <v>1500</v>
      </c>
      <c r="N7" s="38"/>
      <c r="O7" s="38"/>
      <c r="P7">
        <f>_xlfn.CEILING.MATH(F8/F51)</f>
        <v>1</v>
      </c>
      <c r="Q7">
        <f>P7*G51</f>
        <v>26</v>
      </c>
    </row>
    <row r="8" spans="3:22" x14ac:dyDescent="0.55000000000000004">
      <c r="D8" s="62" t="s">
        <v>36</v>
      </c>
      <c r="E8" s="72">
        <v>0.05</v>
      </c>
      <c r="F8" s="30">
        <f>E8*F7</f>
        <v>7.5000000000000011E-2</v>
      </c>
      <c r="G8" s="31">
        <f t="shared" si="0"/>
        <v>75.000000000000014</v>
      </c>
      <c r="N8" s="38"/>
      <c r="O8" s="38"/>
      <c r="P8">
        <v>1</v>
      </c>
      <c r="Q8">
        <f>25</f>
        <v>25</v>
      </c>
    </row>
    <row r="9" spans="3:22" x14ac:dyDescent="0.55000000000000004">
      <c r="D9" s="63" t="s">
        <v>28</v>
      </c>
      <c r="E9" s="67">
        <v>0.01</v>
      </c>
      <c r="F9" s="32">
        <f>E9*F7</f>
        <v>1.4999999999999999E-2</v>
      </c>
      <c r="G9" s="33">
        <f t="shared" si="0"/>
        <v>15</v>
      </c>
      <c r="N9" s="38"/>
      <c r="O9" s="38"/>
      <c r="Q9">
        <v>37</v>
      </c>
    </row>
    <row r="10" spans="3:22" x14ac:dyDescent="0.55000000000000004">
      <c r="D10" s="63" t="s">
        <v>29</v>
      </c>
      <c r="E10" s="67">
        <v>0.03</v>
      </c>
      <c r="F10" s="32">
        <f>0.03*(F2)</f>
        <v>0.09</v>
      </c>
      <c r="G10" s="33">
        <f t="shared" si="0"/>
        <v>90</v>
      </c>
      <c r="N10" s="38"/>
      <c r="O10" s="38"/>
    </row>
    <row r="11" spans="3:22" x14ac:dyDescent="0.55000000000000004">
      <c r="D11" s="63" t="s">
        <v>34</v>
      </c>
      <c r="E11" s="67">
        <v>0.35</v>
      </c>
      <c r="F11" s="32">
        <f>E11*F7</f>
        <v>0.52499999999999991</v>
      </c>
      <c r="G11" s="33">
        <f t="shared" si="0"/>
        <v>524.99999999999989</v>
      </c>
      <c r="N11" s="38"/>
      <c r="O11" s="38"/>
    </row>
    <row r="12" spans="3:22" ht="14.7" thickBot="1" x14ac:dyDescent="0.6">
      <c r="D12" s="65" t="s">
        <v>35</v>
      </c>
      <c r="E12" s="73">
        <v>0.01</v>
      </c>
      <c r="F12" s="34">
        <f>E12*F7</f>
        <v>1.4999999999999999E-2</v>
      </c>
      <c r="G12" s="35">
        <f t="shared" si="0"/>
        <v>15</v>
      </c>
    </row>
    <row r="13" spans="3:22" x14ac:dyDescent="0.55000000000000004">
      <c r="Q13">
        <f>SUM(Q2:Q12)</f>
        <v>102.78</v>
      </c>
    </row>
    <row r="15" spans="3:22" x14ac:dyDescent="0.55000000000000004">
      <c r="C15" t="s">
        <v>55</v>
      </c>
      <c r="D15">
        <v>0.25</v>
      </c>
    </row>
    <row r="16" spans="3:22" x14ac:dyDescent="0.55000000000000004">
      <c r="C16" t="s">
        <v>56</v>
      </c>
      <c r="D16">
        <v>0.35</v>
      </c>
      <c r="U16">
        <v>13.6</v>
      </c>
      <c r="V16">
        <f>U16*R22</f>
        <v>103.74036496104488</v>
      </c>
    </row>
    <row r="17" spans="2:19" x14ac:dyDescent="0.55000000000000004">
      <c r="Q17">
        <v>8</v>
      </c>
      <c r="R17" t="s">
        <v>38</v>
      </c>
      <c r="S17">
        <v>0.74322432000000005</v>
      </c>
    </row>
    <row r="18" spans="2:19" x14ac:dyDescent="0.55000000000000004">
      <c r="Q18">
        <v>0.75</v>
      </c>
      <c r="S18">
        <f>Q18*0.0254</f>
        <v>1.9049999999999997E-2</v>
      </c>
    </row>
    <row r="19" spans="2:19" x14ac:dyDescent="0.55000000000000004">
      <c r="S19">
        <f>S17*S18</f>
        <v>1.4158423295999999E-2</v>
      </c>
    </row>
    <row r="22" spans="2:19" x14ac:dyDescent="0.55000000000000004">
      <c r="R22">
        <f>A51/S19</f>
        <v>7.6279680118415349</v>
      </c>
    </row>
    <row r="26" spans="2:19" x14ac:dyDescent="0.55000000000000004">
      <c r="B26" t="s">
        <v>45</v>
      </c>
    </row>
    <row r="33" spans="1:7" x14ac:dyDescent="0.55000000000000004">
      <c r="B33">
        <v>50</v>
      </c>
      <c r="C33" t="s">
        <v>23</v>
      </c>
      <c r="D33" t="s">
        <v>33</v>
      </c>
    </row>
    <row r="34" spans="1:7" x14ac:dyDescent="0.55000000000000004">
      <c r="B34">
        <v>50</v>
      </c>
      <c r="C34" t="s">
        <v>24</v>
      </c>
      <c r="D34">
        <v>90</v>
      </c>
      <c r="E34" t="s">
        <v>25</v>
      </c>
    </row>
    <row r="35" spans="1:7" x14ac:dyDescent="0.55000000000000004">
      <c r="D35">
        <v>10</v>
      </c>
      <c r="E35" t="s">
        <v>26</v>
      </c>
    </row>
    <row r="37" spans="1:7" x14ac:dyDescent="0.55000000000000004">
      <c r="B37" s="29"/>
      <c r="C37" t="s">
        <v>30</v>
      </c>
      <c r="D37">
        <v>3</v>
      </c>
      <c r="E37" t="s">
        <v>27</v>
      </c>
      <c r="F37">
        <v>30</v>
      </c>
      <c r="G37" t="s">
        <v>23</v>
      </c>
    </row>
    <row r="38" spans="1:7" x14ac:dyDescent="0.55000000000000004">
      <c r="B38" s="29"/>
    </row>
    <row r="39" spans="1:7" x14ac:dyDescent="0.55000000000000004">
      <c r="C39" t="s">
        <v>30</v>
      </c>
      <c r="D39">
        <v>1</v>
      </c>
      <c r="E39" t="s">
        <v>28</v>
      </c>
      <c r="F39">
        <v>27</v>
      </c>
      <c r="G39" t="s">
        <v>24</v>
      </c>
    </row>
    <row r="40" spans="1:7" x14ac:dyDescent="0.55000000000000004">
      <c r="F40">
        <v>3</v>
      </c>
      <c r="G40" t="s">
        <v>26</v>
      </c>
    </row>
    <row r="41" spans="1:7" x14ac:dyDescent="0.55000000000000004">
      <c r="F41">
        <v>0.9</v>
      </c>
      <c r="G41" t="s">
        <v>27</v>
      </c>
    </row>
    <row r="42" spans="1:7" x14ac:dyDescent="0.55000000000000004">
      <c r="F42">
        <v>0.3</v>
      </c>
      <c r="G42" t="s">
        <v>28</v>
      </c>
    </row>
    <row r="43" spans="1:7" x14ac:dyDescent="0.55000000000000004">
      <c r="B43">
        <v>3</v>
      </c>
      <c r="C43" t="s">
        <v>29</v>
      </c>
      <c r="D43" t="s">
        <v>32</v>
      </c>
      <c r="F43">
        <v>0.8</v>
      </c>
      <c r="G43" t="s">
        <v>29</v>
      </c>
    </row>
    <row r="44" spans="1:7" x14ac:dyDescent="0.55000000000000004">
      <c r="D44">
        <v>200</v>
      </c>
    </row>
    <row r="46" spans="1:7" x14ac:dyDescent="0.55000000000000004">
      <c r="F46">
        <f>0.28*30</f>
        <v>8.4</v>
      </c>
    </row>
    <row r="48" spans="1:7" x14ac:dyDescent="0.55000000000000004">
      <c r="A48">
        <v>1.2</v>
      </c>
      <c r="C48" t="s">
        <v>46</v>
      </c>
    </row>
    <row r="49" spans="1:8" x14ac:dyDescent="0.55000000000000004">
      <c r="A49">
        <v>3</v>
      </c>
      <c r="C49" t="s">
        <v>50</v>
      </c>
      <c r="D49" s="37" t="s">
        <v>39</v>
      </c>
      <c r="E49" t="s">
        <v>23</v>
      </c>
      <c r="F49">
        <v>25</v>
      </c>
      <c r="G49">
        <v>13</v>
      </c>
    </row>
    <row r="50" spans="1:8" x14ac:dyDescent="0.55000000000000004">
      <c r="A50">
        <v>0.03</v>
      </c>
      <c r="C50" t="s">
        <v>50</v>
      </c>
      <c r="D50" s="37" t="s">
        <v>39</v>
      </c>
      <c r="E50" t="s">
        <v>24</v>
      </c>
      <c r="F50">
        <v>25</v>
      </c>
      <c r="G50">
        <v>14</v>
      </c>
    </row>
    <row r="51" spans="1:8" x14ac:dyDescent="0.55000000000000004">
      <c r="A51">
        <f>A48*A49*A50</f>
        <v>0.10799999999999998</v>
      </c>
      <c r="B51" t="s">
        <v>37</v>
      </c>
      <c r="C51" t="s">
        <v>47</v>
      </c>
      <c r="D51" s="37" t="s">
        <v>41</v>
      </c>
      <c r="E51" t="s">
        <v>42</v>
      </c>
      <c r="F51">
        <v>5</v>
      </c>
      <c r="G51">
        <v>26</v>
      </c>
      <c r="H51" t="s">
        <v>49</v>
      </c>
    </row>
    <row r="52" spans="1:8" x14ac:dyDescent="0.55000000000000004">
      <c r="C52" t="s">
        <v>47</v>
      </c>
      <c r="D52" s="37" t="s">
        <v>41</v>
      </c>
      <c r="E52" t="s">
        <v>43</v>
      </c>
      <c r="F52">
        <v>5</v>
      </c>
      <c r="G52">
        <v>25</v>
      </c>
      <c r="H52" t="s">
        <v>49</v>
      </c>
    </row>
    <row r="55" spans="1:8" x14ac:dyDescent="0.55000000000000004">
      <c r="C55" t="s">
        <v>48</v>
      </c>
      <c r="D55" s="37" t="s">
        <v>44</v>
      </c>
    </row>
  </sheetData>
  <mergeCells count="1">
    <mergeCell ref="C5:C7"/>
  </mergeCells>
  <hyperlinks>
    <hyperlink ref="D49" r:id="rId1" xr:uid="{A849C610-D596-47F3-B3C1-664AE6DECBEF}"/>
    <hyperlink ref="D50" r:id="rId2" xr:uid="{E2944DE6-86AC-49C2-B537-9A75573D15CF}"/>
    <hyperlink ref="D51" r:id="rId3" xr:uid="{F113862A-5800-484A-A813-2E4DF3D34BA0}"/>
    <hyperlink ref="D52" r:id="rId4" xr:uid="{F365EF1C-88F8-4015-811D-8964AC0714F7}"/>
    <hyperlink ref="D55" r:id="rId5" xr:uid="{89F8D452-F0C1-435B-99C4-CA312FC299D0}"/>
  </hyperlinks>
  <pageMargins left="0.7" right="0.7" top="0.75" bottom="0.75" header="0.3" footer="0.3"/>
  <pageSetup paperSize="9" orientation="portrait"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358F97-6D0D-40A3-A23C-4D703D1B30EE}">
  <dimension ref="A1:B10"/>
  <sheetViews>
    <sheetView workbookViewId="0">
      <selection activeCell="D5" sqref="D5"/>
    </sheetView>
  </sheetViews>
  <sheetFormatPr defaultRowHeight="14.4" x14ac:dyDescent="0.55000000000000004"/>
  <sheetData>
    <row r="1" spans="1:2" x14ac:dyDescent="0.55000000000000004">
      <c r="B1" t="s">
        <v>51</v>
      </c>
    </row>
    <row r="2" spans="1:2" x14ac:dyDescent="0.55000000000000004">
      <c r="B2" t="s">
        <v>52</v>
      </c>
    </row>
    <row r="3" spans="1:2" x14ac:dyDescent="0.55000000000000004">
      <c r="B3" t="s">
        <v>53</v>
      </c>
    </row>
    <row r="4" spans="1:2" x14ac:dyDescent="0.55000000000000004">
      <c r="B4" s="37" t="s">
        <v>73</v>
      </c>
    </row>
    <row r="6" spans="1:2" x14ac:dyDescent="0.55000000000000004">
      <c r="A6" t="s">
        <v>64</v>
      </c>
      <c r="B6" s="37" t="s">
        <v>63</v>
      </c>
    </row>
    <row r="7" spans="1:2" x14ac:dyDescent="0.55000000000000004">
      <c r="A7" t="s">
        <v>66</v>
      </c>
      <c r="B7" s="37" t="s">
        <v>65</v>
      </c>
    </row>
    <row r="8" spans="1:2" x14ac:dyDescent="0.55000000000000004">
      <c r="A8" t="s">
        <v>67</v>
      </c>
      <c r="B8" s="37" t="s">
        <v>68</v>
      </c>
    </row>
    <row r="10" spans="1:2" x14ac:dyDescent="0.55000000000000004">
      <c r="A10" t="s">
        <v>69</v>
      </c>
      <c r="B10" s="37" t="s">
        <v>70</v>
      </c>
    </row>
  </sheetData>
  <hyperlinks>
    <hyperlink ref="B6" r:id="rId1" xr:uid="{4908DA8C-189B-44FE-A183-D2196C8A135E}"/>
    <hyperlink ref="B7" r:id="rId2" xr:uid="{5DBB2608-64AE-4685-B355-2CE19E733AE8}"/>
    <hyperlink ref="B8" r:id="rId3" xr:uid="{555C4F69-CE94-460E-AA7C-D3737A95984D}"/>
    <hyperlink ref="B10" r:id="rId4" xr:uid="{1AF4BE16-2B52-4292-AA31-2E2EE11B5205}"/>
    <hyperlink ref="B4" r:id="rId5" xr:uid="{58DFD27F-D775-4E85-9136-DFCF437658F7}"/>
  </hyperlinks>
  <pageMargins left="0.7" right="0.7" top="0.75" bottom="0.75" header="0.3" footer="0.3"/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3472E-9179-460A-BFA5-90AE8EC600F3}">
  <dimension ref="A1"/>
  <sheetViews>
    <sheetView topLeftCell="A67" workbookViewId="0">
      <selection activeCell="B84" sqref="B84"/>
    </sheetView>
  </sheetViews>
  <sheetFormatPr defaultRowHeight="14.4" x14ac:dyDescent="0.55000000000000004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34"/>
  <sheetViews>
    <sheetView workbookViewId="0">
      <selection activeCell="C20" sqref="C20"/>
    </sheetView>
  </sheetViews>
  <sheetFormatPr defaultRowHeight="14.4" x14ac:dyDescent="0.55000000000000004"/>
  <cols>
    <col min="1" max="1" width="12.7890625" customWidth="1"/>
    <col min="2" max="2" width="12.9453125" customWidth="1"/>
    <col min="3" max="3" width="15.20703125" customWidth="1"/>
    <col min="5" max="5" width="8.41796875" customWidth="1"/>
  </cols>
  <sheetData>
    <row r="1" spans="1:12" ht="14.7" thickBot="1" x14ac:dyDescent="0.6">
      <c r="D1" s="42" t="s">
        <v>10</v>
      </c>
      <c r="E1" s="42"/>
      <c r="F1" s="42"/>
      <c r="G1" s="42" t="s">
        <v>17</v>
      </c>
      <c r="H1" s="42"/>
      <c r="I1" s="42"/>
      <c r="J1" s="42" t="s">
        <v>19</v>
      </c>
      <c r="K1" s="42"/>
      <c r="L1" s="42"/>
    </row>
    <row r="2" spans="1:12" ht="14.7" thickBot="1" x14ac:dyDescent="0.6">
      <c r="A2" s="39" t="s">
        <v>15</v>
      </c>
      <c r="B2" s="40"/>
      <c r="C2" s="41"/>
      <c r="D2" s="27" t="s">
        <v>11</v>
      </c>
      <c r="E2" s="28" t="s">
        <v>12</v>
      </c>
      <c r="F2" s="28" t="s">
        <v>13</v>
      </c>
      <c r="G2" s="28" t="s">
        <v>11</v>
      </c>
      <c r="H2" s="28" t="s">
        <v>12</v>
      </c>
      <c r="I2" s="28" t="s">
        <v>13</v>
      </c>
      <c r="J2" s="28" t="s">
        <v>11</v>
      </c>
      <c r="K2" s="28" t="s">
        <v>12</v>
      </c>
      <c r="L2" s="28" t="s">
        <v>13</v>
      </c>
    </row>
    <row r="3" spans="1:12" x14ac:dyDescent="0.55000000000000004">
      <c r="A3" s="24" t="s">
        <v>14</v>
      </c>
      <c r="B3" s="25" t="s">
        <v>1</v>
      </c>
      <c r="C3" s="26"/>
      <c r="D3" s="16">
        <v>2500</v>
      </c>
      <c r="E3" s="10">
        <v>2500</v>
      </c>
      <c r="F3" s="11"/>
      <c r="G3" s="9">
        <v>3000</v>
      </c>
      <c r="H3" s="10"/>
      <c r="I3" s="11"/>
      <c r="J3" s="9">
        <v>2500</v>
      </c>
      <c r="K3" s="10"/>
      <c r="L3" s="11"/>
    </row>
    <row r="4" spans="1:12" x14ac:dyDescent="0.55000000000000004">
      <c r="A4" s="19" t="s">
        <v>2</v>
      </c>
      <c r="B4" s="3">
        <v>50</v>
      </c>
      <c r="C4" s="20" t="s">
        <v>8</v>
      </c>
      <c r="D4" s="6">
        <f>D3*$B$4/100</f>
        <v>1250</v>
      </c>
      <c r="E4" s="1">
        <v>1250</v>
      </c>
      <c r="F4" s="4">
        <f>E4/E3 * 100</f>
        <v>50</v>
      </c>
      <c r="G4" s="5">
        <f>G3*$B$4/100</f>
        <v>1500</v>
      </c>
      <c r="H4" s="1"/>
      <c r="I4" s="4" t="e">
        <f>H4/H3 * 100</f>
        <v>#DIV/0!</v>
      </c>
      <c r="J4" s="5">
        <f>J3*$B$4/100</f>
        <v>1250</v>
      </c>
      <c r="K4" s="1"/>
      <c r="L4" s="4" t="e">
        <f>K4/K3 * 100</f>
        <v>#DIV/0!</v>
      </c>
    </row>
    <row r="5" spans="1:12" x14ac:dyDescent="0.55000000000000004">
      <c r="A5" s="19" t="s">
        <v>4</v>
      </c>
      <c r="B5" s="3">
        <v>50</v>
      </c>
      <c r="C5" s="20" t="s">
        <v>8</v>
      </c>
      <c r="D5" s="6">
        <f>D3*$B$4/100</f>
        <v>1250</v>
      </c>
      <c r="E5" s="2">
        <f>E7+E8+E9+E10+E12</f>
        <v>1760</v>
      </c>
      <c r="F5" s="4"/>
      <c r="G5" s="5">
        <f>G3*$B$4/100</f>
        <v>1500</v>
      </c>
      <c r="H5" s="2">
        <f>H7+H8+H9+H10+H12</f>
        <v>0</v>
      </c>
      <c r="I5" s="4"/>
      <c r="J5" s="5">
        <f>J3*$B$4/100</f>
        <v>1250</v>
      </c>
      <c r="K5" s="2">
        <f>K7+K8+K9+K10+K12</f>
        <v>0</v>
      </c>
      <c r="L5" s="4"/>
    </row>
    <row r="6" spans="1:12" x14ac:dyDescent="0.55000000000000004">
      <c r="A6" s="19"/>
      <c r="B6" s="3"/>
      <c r="C6" s="20"/>
      <c r="D6" s="6"/>
      <c r="E6" s="1"/>
      <c r="F6" s="4"/>
      <c r="G6" s="5"/>
      <c r="H6" s="1"/>
      <c r="I6" s="4"/>
      <c r="J6" s="5"/>
      <c r="K6" s="1"/>
      <c r="L6" s="4"/>
    </row>
    <row r="7" spans="1:12" x14ac:dyDescent="0.55000000000000004">
      <c r="A7" s="19" t="s">
        <v>3</v>
      </c>
      <c r="B7" s="3">
        <v>80</v>
      </c>
      <c r="C7" s="20" t="s">
        <v>9</v>
      </c>
      <c r="D7" s="6">
        <f>D3*($B$5/100) * ($B$7/100)</f>
        <v>1000</v>
      </c>
      <c r="E7" s="1">
        <v>1000</v>
      </c>
      <c r="F7" s="4">
        <f>E7/D5 *100</f>
        <v>80</v>
      </c>
      <c r="G7" s="5">
        <f>G3*($B$5/100) * ($B$7/100)</f>
        <v>1200</v>
      </c>
      <c r="H7" s="1"/>
      <c r="I7" s="4">
        <f>H7/G5 *100</f>
        <v>0</v>
      </c>
      <c r="J7" s="5">
        <f>J3*($B$5/100) * ($B$7/100)</f>
        <v>1000</v>
      </c>
      <c r="K7" s="1"/>
      <c r="L7" s="4">
        <f>K7/J5 *100</f>
        <v>0</v>
      </c>
    </row>
    <row r="8" spans="1:12" x14ac:dyDescent="0.55000000000000004">
      <c r="A8" s="19" t="s">
        <v>5</v>
      </c>
      <c r="B8" s="3">
        <v>20</v>
      </c>
      <c r="C8" s="20" t="s">
        <v>9</v>
      </c>
      <c r="D8" s="6">
        <f>D3*($B$5/100) * ($B$8/100)</f>
        <v>250</v>
      </c>
      <c r="E8" s="1">
        <v>250</v>
      </c>
      <c r="F8" s="4">
        <f>D5/E8 * 100</f>
        <v>500</v>
      </c>
      <c r="G8" s="5">
        <f>G3*($B$5/100) * ($B$8/100)</f>
        <v>300</v>
      </c>
      <c r="H8" s="1"/>
      <c r="I8" s="4" t="e">
        <f>G5/H8 * 100</f>
        <v>#DIV/0!</v>
      </c>
      <c r="J8" s="5">
        <f>J3*($B$5/100) * ($B$8/100)</f>
        <v>250</v>
      </c>
      <c r="K8" s="1"/>
      <c r="L8" s="4" t="e">
        <f>J5/K8 * 100</f>
        <v>#DIV/0!</v>
      </c>
    </row>
    <row r="9" spans="1:12" x14ac:dyDescent="0.55000000000000004">
      <c r="A9" s="19" t="s">
        <v>6</v>
      </c>
      <c r="B9" s="3">
        <v>1</v>
      </c>
      <c r="C9" s="20" t="s">
        <v>9</v>
      </c>
      <c r="D9" s="6">
        <f>D3 * ($B$5/100) * ($B$9/100)</f>
        <v>12.5</v>
      </c>
      <c r="E9" s="1">
        <v>34</v>
      </c>
      <c r="F9" s="4">
        <f>E9/D5*100</f>
        <v>2.7199999999999998</v>
      </c>
      <c r="G9" s="5">
        <f>G3 * ($B$5/100) * ($B$9/100)</f>
        <v>15</v>
      </c>
      <c r="H9" s="1"/>
      <c r="I9" s="4">
        <f>H9/G5*100</f>
        <v>0</v>
      </c>
      <c r="J9" s="5">
        <f>J3 * ($B$5/100) * ($B$9/100)</f>
        <v>12.5</v>
      </c>
      <c r="K9" s="1"/>
      <c r="L9" s="4">
        <f>K9/J5*100</f>
        <v>0</v>
      </c>
    </row>
    <row r="10" spans="1:12" x14ac:dyDescent="0.55000000000000004">
      <c r="A10" s="19" t="s">
        <v>7</v>
      </c>
      <c r="B10" s="3">
        <v>1</v>
      </c>
      <c r="C10" s="20" t="s">
        <v>9</v>
      </c>
      <c r="D10" s="6">
        <f>D3 * ($B$5/100) * ($B$10/100)</f>
        <v>12.5</v>
      </c>
      <c r="E10" s="1">
        <v>26</v>
      </c>
      <c r="F10" s="4">
        <f>E10/D5*100</f>
        <v>2.08</v>
      </c>
      <c r="G10" s="5">
        <f>G3 * ($B$5/100) * ($B$10/100)</f>
        <v>15</v>
      </c>
      <c r="H10" s="1"/>
      <c r="I10" s="4">
        <f>H10/G5*100</f>
        <v>0</v>
      </c>
      <c r="J10" s="5">
        <f>J3 * ($B$5/100) * ($B$10/100)</f>
        <v>12.5</v>
      </c>
      <c r="K10" s="1"/>
      <c r="L10" s="4">
        <f>K10/J5*100</f>
        <v>0</v>
      </c>
    </row>
    <row r="11" spans="1:12" x14ac:dyDescent="0.55000000000000004">
      <c r="A11" s="19"/>
      <c r="B11" s="3"/>
      <c r="C11" s="20"/>
      <c r="D11" s="6"/>
      <c r="E11" s="1"/>
      <c r="F11" s="4"/>
      <c r="G11" s="5"/>
      <c r="H11" s="1"/>
      <c r="I11" s="4"/>
      <c r="J11" s="5"/>
      <c r="K11" s="1"/>
      <c r="L11" s="4"/>
    </row>
    <row r="12" spans="1:12" ht="14.7" thickBot="1" x14ac:dyDescent="0.6">
      <c r="A12" s="21" t="s">
        <v>0</v>
      </c>
      <c r="B12" s="22">
        <v>30</v>
      </c>
      <c r="C12" s="23" t="s">
        <v>9</v>
      </c>
      <c r="D12" s="17">
        <f>D3 * ($B$5/100) * ($B$12/100)</f>
        <v>375</v>
      </c>
      <c r="E12" s="13">
        <v>450</v>
      </c>
      <c r="F12" s="14">
        <f>E12/D5*100</f>
        <v>36</v>
      </c>
      <c r="G12" s="12">
        <f>G3 * ($B$5/100) * ($B$12/100)</f>
        <v>450</v>
      </c>
      <c r="H12" s="13"/>
      <c r="I12" s="14">
        <f>H12/G5*100</f>
        <v>0</v>
      </c>
      <c r="J12" s="12">
        <f>J3 * ($B$5/100) * ($B$12/100)</f>
        <v>375</v>
      </c>
      <c r="K12" s="13"/>
      <c r="L12" s="14">
        <f>K12/J5*100</f>
        <v>0</v>
      </c>
    </row>
    <row r="13" spans="1:12" x14ac:dyDescent="0.55000000000000004">
      <c r="A13" s="18"/>
      <c r="B13" s="18"/>
      <c r="C13" s="43" t="s">
        <v>16</v>
      </c>
      <c r="D13" s="45" t="s">
        <v>22</v>
      </c>
      <c r="E13" s="45"/>
      <c r="F13" s="45"/>
      <c r="G13" s="45"/>
      <c r="H13" s="45"/>
      <c r="I13" s="45"/>
      <c r="J13" s="45"/>
      <c r="K13" s="45"/>
      <c r="L13" s="45"/>
    </row>
    <row r="14" spans="1:12" x14ac:dyDescent="0.55000000000000004">
      <c r="A14" s="1"/>
      <c r="B14" s="1"/>
      <c r="C14" s="44"/>
      <c r="D14" s="46"/>
      <c r="E14" s="46"/>
      <c r="F14" s="46"/>
      <c r="G14" s="46"/>
      <c r="H14" s="46"/>
      <c r="I14" s="46"/>
      <c r="J14" s="46"/>
      <c r="K14" s="46"/>
      <c r="L14" s="46"/>
    </row>
    <row r="15" spans="1:12" x14ac:dyDescent="0.55000000000000004">
      <c r="A15" s="1"/>
      <c r="B15" s="1"/>
      <c r="C15" s="44"/>
      <c r="D15" s="46"/>
      <c r="E15" s="46"/>
      <c r="F15" s="46"/>
      <c r="G15" s="46"/>
      <c r="H15" s="46"/>
      <c r="I15" s="46"/>
      <c r="J15" s="46"/>
      <c r="K15" s="46"/>
      <c r="L15" s="46"/>
    </row>
    <row r="16" spans="1:12" x14ac:dyDescent="0.55000000000000004">
      <c r="A16" s="1"/>
      <c r="B16" s="1"/>
      <c r="C16" s="44"/>
      <c r="D16" s="46"/>
      <c r="E16" s="46"/>
      <c r="F16" s="46"/>
      <c r="G16" s="46"/>
      <c r="H16" s="46"/>
      <c r="I16" s="46"/>
      <c r="J16" s="46"/>
      <c r="K16" s="46"/>
      <c r="L16" s="46"/>
    </row>
    <row r="17" spans="1:12" x14ac:dyDescent="0.55000000000000004">
      <c r="A17" s="1"/>
      <c r="B17" s="1"/>
      <c r="C17" s="44"/>
      <c r="D17" s="46"/>
      <c r="E17" s="46"/>
      <c r="F17" s="46"/>
      <c r="G17" s="46"/>
      <c r="H17" s="46"/>
      <c r="I17" s="46"/>
      <c r="J17" s="46"/>
      <c r="K17" s="46"/>
      <c r="L17" s="46"/>
    </row>
    <row r="18" spans="1:12" ht="14.7" thickBot="1" x14ac:dyDescent="0.6">
      <c r="D18" s="47" t="s">
        <v>18</v>
      </c>
      <c r="E18" s="47"/>
      <c r="F18" s="47"/>
      <c r="G18" s="47" t="s">
        <v>20</v>
      </c>
      <c r="H18" s="47"/>
      <c r="I18" s="47"/>
      <c r="J18" s="47" t="s">
        <v>21</v>
      </c>
      <c r="K18" s="47"/>
      <c r="L18" s="47"/>
    </row>
    <row r="19" spans="1:12" ht="14.7" thickBot="1" x14ac:dyDescent="0.6">
      <c r="D19" s="7" t="s">
        <v>11</v>
      </c>
      <c r="E19" s="8" t="s">
        <v>12</v>
      </c>
      <c r="F19" s="8" t="s">
        <v>13</v>
      </c>
      <c r="G19" s="8" t="s">
        <v>11</v>
      </c>
      <c r="H19" s="8" t="s">
        <v>12</v>
      </c>
      <c r="I19" s="8" t="s">
        <v>13</v>
      </c>
      <c r="J19" s="8" t="s">
        <v>11</v>
      </c>
      <c r="K19" s="8" t="s">
        <v>12</v>
      </c>
      <c r="L19" s="15" t="s">
        <v>13</v>
      </c>
    </row>
    <row r="20" spans="1:12" x14ac:dyDescent="0.55000000000000004">
      <c r="D20" s="9">
        <v>2500</v>
      </c>
      <c r="E20" s="10"/>
      <c r="F20" s="11"/>
      <c r="G20" s="9">
        <v>2500</v>
      </c>
      <c r="H20" s="10"/>
      <c r="I20" s="11"/>
      <c r="J20" s="9">
        <v>2500</v>
      </c>
      <c r="K20" s="10"/>
      <c r="L20" s="11"/>
    </row>
    <row r="21" spans="1:12" x14ac:dyDescent="0.55000000000000004">
      <c r="D21" s="5">
        <f>D20*$B$4/100</f>
        <v>1250</v>
      </c>
      <c r="E21" s="1"/>
      <c r="F21" s="4" t="e">
        <f>E21/E20 * 100</f>
        <v>#DIV/0!</v>
      </c>
      <c r="G21" s="5">
        <f>G20*$B$4/100</f>
        <v>1250</v>
      </c>
      <c r="H21" s="1"/>
      <c r="I21" s="4" t="e">
        <f>H21/H20 * 100</f>
        <v>#DIV/0!</v>
      </c>
      <c r="J21" s="5">
        <f>J20*$B$4/100</f>
        <v>1250</v>
      </c>
      <c r="K21" s="1"/>
      <c r="L21" s="4" t="e">
        <f>K21/K20 * 100</f>
        <v>#DIV/0!</v>
      </c>
    </row>
    <row r="22" spans="1:12" x14ac:dyDescent="0.55000000000000004">
      <c r="D22" s="5">
        <f>D20*$B$4/100</f>
        <v>1250</v>
      </c>
      <c r="E22" s="2">
        <f>E24+E25+E26+E27+E29</f>
        <v>0</v>
      </c>
      <c r="F22" s="4"/>
      <c r="G22" s="5">
        <f>G20*$B$4/100</f>
        <v>1250</v>
      </c>
      <c r="H22" s="2">
        <f>H24+H25+H26+H27+H29</f>
        <v>0</v>
      </c>
      <c r="I22" s="4"/>
      <c r="J22" s="5">
        <f>J20*$B$4/100</f>
        <v>1250</v>
      </c>
      <c r="K22" s="2">
        <f>K24+K25+K26+K27+K29</f>
        <v>0</v>
      </c>
      <c r="L22" s="4"/>
    </row>
    <row r="23" spans="1:12" x14ac:dyDescent="0.55000000000000004">
      <c r="D23" s="5"/>
      <c r="E23" s="1"/>
      <c r="F23" s="4"/>
      <c r="G23" s="5"/>
      <c r="H23" s="1"/>
      <c r="I23" s="4"/>
      <c r="J23" s="5"/>
      <c r="K23" s="1"/>
      <c r="L23" s="4"/>
    </row>
    <row r="24" spans="1:12" x14ac:dyDescent="0.55000000000000004">
      <c r="D24" s="5">
        <f>D20*($B$5/100) * ($B$7/100)</f>
        <v>1000</v>
      </c>
      <c r="E24" s="1"/>
      <c r="F24" s="4">
        <f>E24/D22 *100</f>
        <v>0</v>
      </c>
      <c r="G24" s="5">
        <f>G20*($B$5/100) * ($B$7/100)</f>
        <v>1000</v>
      </c>
      <c r="H24" s="1"/>
      <c r="I24" s="4">
        <f>H24/G22 *100</f>
        <v>0</v>
      </c>
      <c r="J24" s="5">
        <f>J20*($B$5/100) * ($B$7/100)</f>
        <v>1000</v>
      </c>
      <c r="K24" s="1"/>
      <c r="L24" s="4">
        <f>K24/J22 *100</f>
        <v>0</v>
      </c>
    </row>
    <row r="25" spans="1:12" x14ac:dyDescent="0.55000000000000004">
      <c r="D25" s="5">
        <f>D20*($B$5/100) * ($B$8/100)</f>
        <v>250</v>
      </c>
      <c r="E25" s="1"/>
      <c r="F25" s="4" t="e">
        <f>D22/E25 * 100</f>
        <v>#DIV/0!</v>
      </c>
      <c r="G25" s="5">
        <f>G20*($B$5/100) * ($B$8/100)</f>
        <v>250</v>
      </c>
      <c r="H25" s="1"/>
      <c r="I25" s="4" t="e">
        <f>G22/H25 * 100</f>
        <v>#DIV/0!</v>
      </c>
      <c r="J25" s="5">
        <f>J20*($B$5/100) * ($B$8/100)</f>
        <v>250</v>
      </c>
      <c r="K25" s="1"/>
      <c r="L25" s="4" t="e">
        <f>J22/K25 * 100</f>
        <v>#DIV/0!</v>
      </c>
    </row>
    <row r="26" spans="1:12" x14ac:dyDescent="0.55000000000000004">
      <c r="D26" s="5">
        <f>D20 * ($B$5/100) * ($B$9/100)</f>
        <v>12.5</v>
      </c>
      <c r="E26" s="1"/>
      <c r="F26" s="4">
        <f>E26/D22*100</f>
        <v>0</v>
      </c>
      <c r="G26" s="5">
        <f>G20 * ($B$5/100) * ($B$9/100)</f>
        <v>12.5</v>
      </c>
      <c r="H26" s="1"/>
      <c r="I26" s="4">
        <f>H26/G22*100</f>
        <v>0</v>
      </c>
      <c r="J26" s="5">
        <f>J20 * ($B$5/100) * ($B$9/100)</f>
        <v>12.5</v>
      </c>
      <c r="K26" s="1"/>
      <c r="L26" s="4">
        <f>K26/J22*100</f>
        <v>0</v>
      </c>
    </row>
    <row r="27" spans="1:12" x14ac:dyDescent="0.55000000000000004">
      <c r="D27" s="5">
        <f>D20 * ($B$5/100) * ($B$10/100)</f>
        <v>12.5</v>
      </c>
      <c r="E27" s="1"/>
      <c r="F27" s="4">
        <f>E27/D22*100</f>
        <v>0</v>
      </c>
      <c r="G27" s="5">
        <f>G20 * ($B$5/100) * ($B$10/100)</f>
        <v>12.5</v>
      </c>
      <c r="H27" s="1"/>
      <c r="I27" s="4">
        <f>H27/G22*100</f>
        <v>0</v>
      </c>
      <c r="J27" s="5">
        <f>J20 * ($B$5/100) * ($B$10/100)</f>
        <v>12.5</v>
      </c>
      <c r="K27" s="1"/>
      <c r="L27" s="4">
        <f>K27/J22*100</f>
        <v>0</v>
      </c>
    </row>
    <row r="28" spans="1:12" x14ac:dyDescent="0.55000000000000004">
      <c r="D28" s="5"/>
      <c r="E28" s="1"/>
      <c r="F28" s="4"/>
      <c r="G28" s="5"/>
      <c r="H28" s="1"/>
      <c r="I28" s="4"/>
      <c r="J28" s="5"/>
      <c r="K28" s="1"/>
      <c r="L28" s="4"/>
    </row>
    <row r="29" spans="1:12" ht="14.7" thickBot="1" x14ac:dyDescent="0.6">
      <c r="D29" s="12">
        <f>D20 * ($B$5/100) * ($B$12/100)</f>
        <v>375</v>
      </c>
      <c r="E29" s="13"/>
      <c r="F29" s="14">
        <f>E29/D22*100</f>
        <v>0</v>
      </c>
      <c r="G29" s="12">
        <f>G20 * ($B$5/100) * ($B$12/100)</f>
        <v>375</v>
      </c>
      <c r="H29" s="13"/>
      <c r="I29" s="14">
        <f>H29/G22*100</f>
        <v>0</v>
      </c>
      <c r="J29" s="12">
        <f>J20 * ($B$5/100) * ($B$12/100)</f>
        <v>375</v>
      </c>
      <c r="K29" s="13"/>
      <c r="L29" s="14">
        <f>K29/J22*100</f>
        <v>0</v>
      </c>
    </row>
    <row r="30" spans="1:12" x14ac:dyDescent="0.55000000000000004">
      <c r="D30" s="48"/>
      <c r="E30" s="45"/>
      <c r="F30" s="45"/>
      <c r="G30" s="45"/>
      <c r="H30" s="45"/>
      <c r="I30" s="45"/>
      <c r="J30" s="45"/>
      <c r="K30" s="45"/>
      <c r="L30" s="52"/>
    </row>
    <row r="31" spans="1:12" x14ac:dyDescent="0.55000000000000004">
      <c r="D31" s="49"/>
      <c r="E31" s="46"/>
      <c r="F31" s="46"/>
      <c r="G31" s="46"/>
      <c r="H31" s="46"/>
      <c r="I31" s="46"/>
      <c r="J31" s="46"/>
      <c r="K31" s="46"/>
      <c r="L31" s="53"/>
    </row>
    <row r="32" spans="1:12" x14ac:dyDescent="0.55000000000000004">
      <c r="D32" s="49"/>
      <c r="E32" s="46"/>
      <c r="F32" s="46"/>
      <c r="G32" s="46"/>
      <c r="H32" s="46"/>
      <c r="I32" s="46"/>
      <c r="J32" s="46"/>
      <c r="K32" s="46"/>
      <c r="L32" s="53"/>
    </row>
    <row r="33" spans="4:12" x14ac:dyDescent="0.55000000000000004">
      <c r="D33" s="49"/>
      <c r="E33" s="46"/>
      <c r="F33" s="46"/>
      <c r="G33" s="46"/>
      <c r="H33" s="46"/>
      <c r="I33" s="46"/>
      <c r="J33" s="46"/>
      <c r="K33" s="46"/>
      <c r="L33" s="53"/>
    </row>
    <row r="34" spans="4:12" ht="14.7" thickBot="1" x14ac:dyDescent="0.6">
      <c r="D34" s="50"/>
      <c r="E34" s="51"/>
      <c r="F34" s="51"/>
      <c r="G34" s="51"/>
      <c r="H34" s="51"/>
      <c r="I34" s="51"/>
      <c r="J34" s="51"/>
      <c r="K34" s="51"/>
      <c r="L34" s="54"/>
    </row>
  </sheetData>
  <mergeCells count="14">
    <mergeCell ref="J1:L1"/>
    <mergeCell ref="J13:L17"/>
    <mergeCell ref="D18:F18"/>
    <mergeCell ref="D30:F34"/>
    <mergeCell ref="G18:I18"/>
    <mergeCell ref="G30:I34"/>
    <mergeCell ref="J18:L18"/>
    <mergeCell ref="J30:L34"/>
    <mergeCell ref="A2:C2"/>
    <mergeCell ref="D1:F1"/>
    <mergeCell ref="C13:C17"/>
    <mergeCell ref="D13:F17"/>
    <mergeCell ref="G1:I1"/>
    <mergeCell ref="G13:I17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The MIX</vt:lpstr>
      <vt:lpstr>Links</vt:lpstr>
      <vt:lpstr>PremixVSprayup</vt:lpstr>
      <vt:lpstr>SandOnlyMix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Bryars</dc:creator>
  <cp:lastModifiedBy>Daniel Bryars</cp:lastModifiedBy>
  <dcterms:created xsi:type="dcterms:W3CDTF">2017-07-16T08:32:04Z</dcterms:created>
  <dcterms:modified xsi:type="dcterms:W3CDTF">2020-06-21T04:37:32Z</dcterms:modified>
</cp:coreProperties>
</file>